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afschrijvingsstaat\"/>
    </mc:Choice>
  </mc:AlternateContent>
  <bookViews>
    <workbookView xWindow="240" yWindow="45" windowWidth="14235" windowHeight="7935"/>
  </bookViews>
  <sheets>
    <sheet name="Afschrijvingstaat" sheetId="1" r:id="rId1"/>
    <sheet name="Instellingen" sheetId="3" r:id="rId2"/>
  </sheets>
  <definedNames>
    <definedName name="_xlnm.Print_Area" localSheetId="0">Afschrijvingstaat!$C$7:$Z$35</definedName>
    <definedName name="_xlnm.Print_Titles" localSheetId="0">Afschrijvingstaat!$A:$B,Afschrijvingstaat!$1:$6</definedName>
    <definedName name="_gbk5001">Afschrijvingstaat!$N$16</definedName>
    <definedName name="Huidig_jaar">Instellingen!$F$6</definedName>
    <definedName name="jaar">#REF!</definedName>
    <definedName name="Vorig_jaar">Instellingen!$F$7</definedName>
  </definedNames>
  <calcPr calcId="152511" fullCalcOnLoad="1"/>
</workbook>
</file>

<file path=xl/calcChain.xml><?xml version="1.0" encoding="utf-8"?>
<calcChain xmlns="http://schemas.openxmlformats.org/spreadsheetml/2006/main">
  <c r="Y33" i="1" l="1"/>
  <c r="X31" i="1"/>
  <c r="X33" i="1" s="1"/>
  <c r="W31" i="1"/>
  <c r="W33" i="1" s="1"/>
  <c r="V31" i="1"/>
  <c r="V33" i="1" s="1"/>
  <c r="U31" i="1"/>
  <c r="F33" i="1"/>
  <c r="G33" i="1"/>
  <c r="H33" i="1"/>
  <c r="J33" i="1"/>
  <c r="T31" i="1"/>
  <c r="T33" i="1" s="1"/>
  <c r="S31" i="1"/>
  <c r="S33" i="1" s="1"/>
  <c r="R31" i="1"/>
  <c r="K31" i="1"/>
  <c r="L31" i="1" s="1"/>
  <c r="N31" i="1"/>
  <c r="N33" i="1" s="1"/>
  <c r="O31" i="1"/>
  <c r="O33" i="1"/>
  <c r="P31" i="1"/>
  <c r="P33" i="1" s="1"/>
  <c r="Q31" i="1"/>
  <c r="Q33" i="1"/>
  <c r="R33" i="1"/>
  <c r="U33" i="1"/>
  <c r="Y14" i="1"/>
  <c r="Y16" i="1" s="1"/>
  <c r="Y35" i="1" s="1"/>
  <c r="X14" i="1"/>
  <c r="W14" i="1"/>
  <c r="V14" i="1"/>
  <c r="U14" i="1"/>
  <c r="X13" i="1"/>
  <c r="W13" i="1"/>
  <c r="V13" i="1"/>
  <c r="U13" i="1"/>
  <c r="K13" i="1"/>
  <c r="K14" i="1"/>
  <c r="L13" i="1"/>
  <c r="K12" i="1"/>
  <c r="L12" i="1" s="1"/>
  <c r="N12" i="1"/>
  <c r="O12" i="1"/>
  <c r="P12" i="1"/>
  <c r="Q12" i="1"/>
  <c r="R12" i="1"/>
  <c r="S12" i="1"/>
  <c r="T12" i="1"/>
  <c r="U12" i="1"/>
  <c r="V12" i="1"/>
  <c r="W12" i="1"/>
  <c r="X12" i="1"/>
  <c r="Y20" i="1"/>
  <c r="X20" i="1"/>
  <c r="W20" i="1"/>
  <c r="V20" i="1"/>
  <c r="U20" i="1"/>
  <c r="T20" i="1"/>
  <c r="S20" i="1"/>
  <c r="R20" i="1"/>
  <c r="K20" i="1"/>
  <c r="L20" i="1" s="1"/>
  <c r="N20" i="1"/>
  <c r="O20" i="1"/>
  <c r="P20" i="1"/>
  <c r="P22" i="1" s="1"/>
  <c r="P35" i="1" s="1"/>
  <c r="Q20" i="1"/>
  <c r="J22" i="1"/>
  <c r="J16" i="1"/>
  <c r="O9" i="1"/>
  <c r="O10" i="1"/>
  <c r="O11" i="1"/>
  <c r="P9" i="1"/>
  <c r="P10" i="1"/>
  <c r="P11" i="1"/>
  <c r="Q9" i="1"/>
  <c r="Q16" i="1" s="1"/>
  <c r="Q10" i="1"/>
  <c r="Q11" i="1"/>
  <c r="R9" i="1"/>
  <c r="R10" i="1"/>
  <c r="R11" i="1"/>
  <c r="Z11" i="1" s="1"/>
  <c r="AA11" i="1" s="1"/>
  <c r="S9" i="1"/>
  <c r="S16" i="1" s="1"/>
  <c r="S10" i="1"/>
  <c r="S11" i="1"/>
  <c r="X25" i="1"/>
  <c r="W25" i="1"/>
  <c r="W27" i="1" s="1"/>
  <c r="W35" i="1" s="1"/>
  <c r="V25" i="1"/>
  <c r="U25" i="1"/>
  <c r="U27" i="1" s="1"/>
  <c r="T25" i="1"/>
  <c r="T27" i="1" s="1"/>
  <c r="S25" i="1"/>
  <c r="S27" i="1"/>
  <c r="R25" i="1"/>
  <c r="R27" i="1" s="1"/>
  <c r="R35" i="1" s="1"/>
  <c r="Q25" i="1"/>
  <c r="Q27" i="1" s="1"/>
  <c r="P25" i="1"/>
  <c r="O25" i="1"/>
  <c r="Z25" i="1" s="1"/>
  <c r="N25" i="1"/>
  <c r="K25" i="1"/>
  <c r="L25" i="1" s="1"/>
  <c r="L27" i="1" s="1"/>
  <c r="K19" i="1"/>
  <c r="Y19" i="1"/>
  <c r="X19" i="1"/>
  <c r="W19" i="1"/>
  <c r="V19" i="1"/>
  <c r="V22" i="1" s="1"/>
  <c r="U19" i="1"/>
  <c r="U22" i="1" s="1"/>
  <c r="T19" i="1"/>
  <c r="T22" i="1" s="1"/>
  <c r="S19" i="1"/>
  <c r="S22" i="1" s="1"/>
  <c r="R19" i="1"/>
  <c r="R22" i="1"/>
  <c r="Q19" i="1"/>
  <c r="Q22" i="1" s="1"/>
  <c r="P19" i="1"/>
  <c r="O19" i="1"/>
  <c r="O22" i="1" s="1"/>
  <c r="N19" i="1"/>
  <c r="N22" i="1"/>
  <c r="X11" i="1"/>
  <c r="W11" i="1"/>
  <c r="V11" i="1"/>
  <c r="U11" i="1"/>
  <c r="T11" i="1"/>
  <c r="N11" i="1"/>
  <c r="X10" i="1"/>
  <c r="W10" i="1"/>
  <c r="W16" i="1" s="1"/>
  <c r="V10" i="1"/>
  <c r="V16" i="1" s="1"/>
  <c r="U10" i="1"/>
  <c r="Z10" i="1" s="1"/>
  <c r="AA10" i="1" s="1"/>
  <c r="T10" i="1"/>
  <c r="N10" i="1"/>
  <c r="X9" i="1"/>
  <c r="X16" i="1" s="1"/>
  <c r="X35" i="1" s="1"/>
  <c r="W9" i="1"/>
  <c r="V9" i="1"/>
  <c r="U9" i="1"/>
  <c r="U16" i="1" s="1"/>
  <c r="T9" i="1"/>
  <c r="T16" i="1" s="1"/>
  <c r="N9" i="1"/>
  <c r="Z9" i="1" s="1"/>
  <c r="Z16" i="1" s="1"/>
  <c r="K11" i="1"/>
  <c r="K10" i="1"/>
  <c r="L10" i="1" s="1"/>
  <c r="Y27" i="1"/>
  <c r="Z14" i="1"/>
  <c r="AA14" i="1" s="1"/>
  <c r="Y22" i="1"/>
  <c r="X27" i="1"/>
  <c r="X22" i="1"/>
  <c r="W22" i="1"/>
  <c r="V27" i="1"/>
  <c r="P27" i="1"/>
  <c r="N27" i="1"/>
  <c r="F22" i="1"/>
  <c r="G22" i="1"/>
  <c r="G35" i="1" s="1"/>
  <c r="G16" i="1"/>
  <c r="H16" i="1"/>
  <c r="H22" i="1"/>
  <c r="H27" i="1"/>
  <c r="J27" i="1"/>
  <c r="J35" i="1"/>
  <c r="L14" i="1"/>
  <c r="L11" i="1"/>
  <c r="L19" i="1"/>
  <c r="K30" i="1"/>
  <c r="AA30" i="1" s="1"/>
  <c r="Z30" i="1"/>
  <c r="Z33" i="1" s="1"/>
  <c r="K9" i="1"/>
  <c r="L9" i="1" s="1"/>
  <c r="F16" i="1"/>
  <c r="D2" i="1"/>
  <c r="G27" i="1"/>
  <c r="F27" i="1"/>
  <c r="F35" i="1"/>
  <c r="N5" i="1"/>
  <c r="I6" i="1"/>
  <c r="J6" i="1"/>
  <c r="L6" i="1"/>
  <c r="K6" i="1"/>
  <c r="H6" i="1"/>
  <c r="H35" i="1"/>
  <c r="K22" i="1"/>
  <c r="N16" i="1"/>
  <c r="P16" i="1"/>
  <c r="Z13" i="1"/>
  <c r="AA13" i="1"/>
  <c r="R16" i="1"/>
  <c r="Z20" i="1"/>
  <c r="AA20" i="1" s="1"/>
  <c r="L30" i="1"/>
  <c r="L33" i="1" s="1"/>
  <c r="O16" i="1"/>
  <c r="Z12" i="1"/>
  <c r="Z31" i="1"/>
  <c r="AA31" i="1" s="1"/>
  <c r="AA33" i="1" s="1"/>
  <c r="T35" i="1" l="1"/>
  <c r="L22" i="1"/>
  <c r="U35" i="1"/>
  <c r="Z27" i="1"/>
  <c r="AA25" i="1"/>
  <c r="AA27" i="1" s="1"/>
  <c r="N35" i="1"/>
  <c r="Q35" i="1"/>
  <c r="L16" i="1"/>
  <c r="L35" i="1" s="1"/>
  <c r="V35" i="1"/>
  <c r="S35" i="1"/>
  <c r="K27" i="1"/>
  <c r="AA9" i="1"/>
  <c r="K33" i="1"/>
  <c r="K16" i="1"/>
  <c r="AA12" i="1"/>
  <c r="O27" i="1"/>
  <c r="O35" i="1" s="1"/>
  <c r="Z19" i="1"/>
  <c r="Z35" i="1" l="1"/>
  <c r="AA16" i="1"/>
  <c r="K35" i="1"/>
  <c r="Z22" i="1"/>
  <c r="AA19" i="1"/>
  <c r="AA22" i="1" s="1"/>
  <c r="AA35" i="1" s="1"/>
</calcChain>
</file>

<file path=xl/sharedStrings.xml><?xml version="1.0" encoding="utf-8"?>
<sst xmlns="http://schemas.openxmlformats.org/spreadsheetml/2006/main" count="53" uniqueCount="53">
  <si>
    <t>Computers</t>
  </si>
  <si>
    <t>Aanschaf</t>
  </si>
  <si>
    <t>Datum</t>
  </si>
  <si>
    <t>%</t>
  </si>
  <si>
    <t>Totaal</t>
  </si>
  <si>
    <t>Huidige boekjaar</t>
  </si>
  <si>
    <t>Vorig boekjaar</t>
  </si>
  <si>
    <t xml:space="preserve">Omschrijving </t>
  </si>
  <si>
    <t>Referentie</t>
  </si>
  <si>
    <t>Restw.</t>
  </si>
  <si>
    <t>Totaal computers</t>
  </si>
  <si>
    <t>Check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</si>
  <si>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</si>
  <si>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</si>
  <si>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</si>
  <si>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</si>
  <si>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</si>
  <si>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</si>
  <si>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</si>
  <si>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</si>
  <si>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</si>
  <si>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Jan</t>
  </si>
  <si>
    <t>Feb</t>
  </si>
  <si>
    <t>Dec</t>
  </si>
  <si>
    <t>Kantoorinventaris</t>
  </si>
  <si>
    <t>Totaal kantoorinventaris</t>
  </si>
  <si>
    <t>Totaal afschrijvingen</t>
  </si>
  <si>
    <t>M03-0039</t>
  </si>
  <si>
    <t>I06-0018</t>
  </si>
  <si>
    <t>I06-0140</t>
  </si>
  <si>
    <t>I06-0157</t>
  </si>
  <si>
    <t>Paradigit Acer 9423WSMib</t>
  </si>
  <si>
    <t>I07-0057</t>
  </si>
  <si>
    <t>Software</t>
  </si>
  <si>
    <t>I07-0191</t>
  </si>
  <si>
    <t>Totaal Software</t>
  </si>
  <si>
    <t>Vervoermiddelen</t>
  </si>
  <si>
    <t>I07-0073</t>
  </si>
  <si>
    <t>Totaal Vervoermiddelen</t>
  </si>
  <si>
    <t>I08-8084</t>
  </si>
  <si>
    <t>HP Pavilion + NoteBook + Scherm</t>
  </si>
  <si>
    <t>HP Pavilion M9371</t>
  </si>
  <si>
    <t>Deze afschrijvingsstaat wordt u aangeboden door</t>
  </si>
  <si>
    <t xml:space="preserve">www.easytemplate.nl </t>
  </si>
  <si>
    <t>Rek.nr.</t>
  </si>
  <si>
    <t>Laptop</t>
  </si>
  <si>
    <t>Printer</t>
  </si>
  <si>
    <t>Wireless netwerk</t>
  </si>
  <si>
    <t>Boekhoudpakket</t>
  </si>
  <si>
    <t>Website software</t>
  </si>
  <si>
    <t>Opel AA-BB-99</t>
  </si>
  <si>
    <t>Meubels</t>
  </si>
  <si>
    <t>Kasten kantoor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</si>
</sst>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_-* #,##0.00\-;_-* &quot;-&quot;??_-;_-@_-"/>
    <numFmt numFmtId="173" formatCode="dd/mm/yy;@"/>
    <numFmt numFmtId="174" formatCode="#,##0.00_-"/>
    <numFmt numFmtId="175" formatCode="_-* #,##0.0_-;_-* #,##0.0\-;_-* &quot;-&quot;?_-;_-@_-"/>
  </numFmts>
  <fonts count="10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4" fillId="2" borderId="12" xfId="0" applyFont="1" applyFill="1" applyBorder="1"/>
    <xf numFmtId="0" fontId="4" fillId="0" borderId="12" xfId="0" applyFont="1" applyBorder="1"/>
    <xf numFmtId="174" fontId="4" fillId="0" borderId="12" xfId="0" applyNumberFormat="1" applyFont="1" applyBorder="1"/>
    <xf numFmtId="171" fontId="4" fillId="0" borderId="12" xfId="0" applyNumberFormat="1" applyFont="1" applyBorder="1"/>
    <xf numFmtId="175" fontId="4" fillId="0" borderId="12" xfId="0" applyNumberFormat="1" applyFont="1" applyBorder="1"/>
    <xf numFmtId="173" fontId="4" fillId="0" borderId="12" xfId="0" applyNumberFormat="1" applyFont="1" applyBorder="1"/>
    <xf numFmtId="0" fontId="4" fillId="0" borderId="12" xfId="0" applyFont="1" applyFill="1" applyBorder="1"/>
    <xf numFmtId="171" fontId="4" fillId="0" borderId="12" xfId="0" applyNumberFormat="1" applyFont="1" applyFill="1" applyBorder="1"/>
    <xf numFmtId="171" fontId="4" fillId="0" borderId="0" xfId="0" applyNumberFormat="1" applyFont="1"/>
    <xf numFmtId="3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vertical="top" wrapText="1"/>
    </xf>
    <xf numFmtId="0" fontId="0" fillId="0" borderId="13" xfId="0" applyBorder="1" applyAlignment="1"/>
    <xf numFmtId="0" fontId="7" fillId="0" borderId="0" xfId="1" applyAlignment="1" applyProtection="1"/>
    <xf numFmtId="0" fontId="0" fillId="0" borderId="0" xfId="0" applyAlignment="1"/>
    <xf numFmtId="0" fontId="0" fillId="0" borderId="12" xfId="0" applyBorder="1" applyAlignment="1"/>
  </cellXfs>
  <cellStyles count="4">
    <cellStyle name="Hyperlink" xfId="1" builtinId="8"/>
    <cellStyle name="Hyperlink 2" xfId="2"/>
    <cellStyle name="Standaard" xfId="0" builtinId="0"/>
    <cellStyle name="Standa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2028825</xdr:colOff>
      <xdr:row>4</xdr:row>
      <xdr:rowOff>28575</xdr:rowOff>
    </xdr:to>
    <xdr:pic>
      <xdr:nvPicPr>
        <xdr:cNvPr id="1034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8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template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5" sqref="K35"/>
    </sheetView>
  </sheetViews>
  <sheetFormatPr defaultRowHeight="10.5" x14ac:dyDescent="0.15"/>
  <cols>
    <col min="1" max="1" width="9.140625" style="16"/>
    <col min="2" max="2" width="31" style="16" customWidth="1"/>
    <col min="3" max="3" width="11" style="16" customWidth="1"/>
    <col min="4" max="4" width="11.42578125" style="16" customWidth="1"/>
    <col min="5" max="5" width="9.28515625" style="16" bestFit="1" customWidth="1"/>
    <col min="6" max="6" width="11.7109375" style="16" customWidth="1"/>
    <col min="7" max="7" width="9.28515625" style="16" customWidth="1"/>
    <col min="8" max="8" width="10.5703125" style="16" bestFit="1" customWidth="1"/>
    <col min="9" max="9" width="6" style="16" bestFit="1" customWidth="1"/>
    <col min="10" max="10" width="10.42578125" style="16" customWidth="1"/>
    <col min="11" max="11" width="10.5703125" style="16" bestFit="1" customWidth="1"/>
    <col min="12" max="12" width="10.42578125" style="16" customWidth="1"/>
    <col min="13" max="13" width="5.5703125" style="16" customWidth="1"/>
    <col min="14" max="22" width="8" style="16" customWidth="1"/>
    <col min="23" max="25" width="8" style="16" bestFit="1" customWidth="1"/>
    <col min="26" max="26" width="10.5703125" style="16" bestFit="1" customWidth="1"/>
    <col min="27" max="27" width="9.5703125" style="16" bestFit="1" customWidth="1"/>
    <col min="28" max="28" width="5.5703125" style="16" customWidth="1"/>
    <col min="29" max="16384" width="9.140625" style="16"/>
  </cols>
  <sheetData>
    <row r="2" spans="1:27" x14ac:dyDescent="0.15">
      <c r="D2" s="17" t="str">
        <f>"Afschrijvingsstaat "&amp;Huidig_jaar</f>
        <v>Afschrijvingsstaat 2015</v>
      </c>
    </row>
    <row r="4" spans="1:27" ht="12.75" x14ac:dyDescent="0.2">
      <c r="D4" s="16" t="s">
        <v>42</v>
      </c>
      <c r="H4" s="33" t="s">
        <v>43</v>
      </c>
      <c r="I4" s="34"/>
      <c r="J4" s="34"/>
    </row>
    <row r="5" spans="1:27" ht="12.75" customHeight="1" x14ac:dyDescent="0.2">
      <c r="N5" s="31" t="str">
        <f>"Afschrijvingen verdeeld naar maand "&amp;Huidig_jaar</f>
        <v>Afschrijvingen verdeeld naar maand 2015</v>
      </c>
      <c r="O5" s="31"/>
      <c r="P5" s="31"/>
      <c r="Q5" s="31"/>
      <c r="R5" s="31"/>
      <c r="S5" s="31"/>
      <c r="T5" s="31"/>
      <c r="U5" s="31"/>
      <c r="V5" s="31"/>
      <c r="W5" s="32"/>
      <c r="X5" s="32"/>
      <c r="Y5" s="32"/>
      <c r="Z5" s="32"/>
      <c r="AA5" s="32"/>
    </row>
    <row r="6" spans="1:27" ht="21" x14ac:dyDescent="0.15">
      <c r="A6" s="18" t="s">
        <v>44</v>
      </c>
      <c r="B6" s="18" t="s">
        <v>7</v>
      </c>
      <c r="C6" s="19" t="s">
        <v>8</v>
      </c>
      <c r="D6" s="19" t="s">
        <v>2</v>
      </c>
      <c r="E6" s="19" t="s">
        <v>3</v>
      </c>
      <c r="F6" s="19" t="s">
        <v>1</v>
      </c>
      <c r="G6" s="19" t="s">
        <v>9</v>
      </c>
      <c r="H6" s="19" t="str">
        <f>"Aanschaf "&amp;Huidig_jaar</f>
        <v>Aanschaf 2015</v>
      </c>
      <c r="I6" s="19" t="str">
        <f>"Mnd.
"&amp;Huidig_jaar</f>
        <v>Mnd.
2015</v>
      </c>
      <c r="J6" s="19" t="str">
        <f>"Boekw.
"&amp;"31-12-"&amp;Vorig_jaar</f>
        <v>Boekw.
31-12-2014</v>
      </c>
      <c r="K6" s="19" t="str">
        <f>"Afschr.
"&amp;Huidig_jaar</f>
        <v>Afschr.
2015</v>
      </c>
      <c r="L6" s="20" t="str">
        <f>"Boekw.
"&amp;"31-12-"&amp;Huidig_jaar</f>
        <v>Boekw.
31-12-2015</v>
      </c>
      <c r="N6" s="18" t="s">
        <v>21</v>
      </c>
      <c r="O6" s="19" t="s">
        <v>22</v>
      </c>
      <c r="P6" s="19" t="s">
        <v>12</v>
      </c>
      <c r="Q6" s="19" t="s">
        <v>13</v>
      </c>
      <c r="R6" s="19" t="s">
        <v>14</v>
      </c>
      <c r="S6" s="19" t="s">
        <v>15</v>
      </c>
      <c r="T6" s="19" t="s">
        <v>16</v>
      </c>
      <c r="U6" s="19" t="s">
        <v>17</v>
      </c>
      <c r="V6" s="19" t="s">
        <v>18</v>
      </c>
      <c r="W6" s="19" t="s">
        <v>19</v>
      </c>
      <c r="X6" s="19" t="s">
        <v>20</v>
      </c>
      <c r="Y6" s="19" t="s">
        <v>23</v>
      </c>
      <c r="Z6" s="19" t="s">
        <v>4</v>
      </c>
      <c r="AA6" s="20" t="s">
        <v>11</v>
      </c>
    </row>
    <row r="8" spans="1:27" x14ac:dyDescent="0.15">
      <c r="B8" s="21" t="s">
        <v>0</v>
      </c>
    </row>
    <row r="9" spans="1:27" x14ac:dyDescent="0.15">
      <c r="B9" s="27" t="s">
        <v>45</v>
      </c>
      <c r="C9" s="30" t="s">
        <v>28</v>
      </c>
      <c r="D9" s="26">
        <v>38751</v>
      </c>
      <c r="E9" s="22">
        <v>33.33</v>
      </c>
      <c r="F9" s="24">
        <v>1259.6600000000001</v>
      </c>
      <c r="G9" s="23">
        <v>0</v>
      </c>
      <c r="H9" s="24"/>
      <c r="I9" s="25">
        <v>12</v>
      </c>
      <c r="J9" s="24">
        <v>454.96</v>
      </c>
      <c r="K9" s="24">
        <f>ROUND(F9*(E9/100)*(I9/12),2)</f>
        <v>419.84</v>
      </c>
      <c r="L9" s="28">
        <f t="shared" ref="L9:L14" si="0">H9+J9-K9</f>
        <v>35.120000000000005</v>
      </c>
      <c r="N9" s="24">
        <f>ROUND($F9*($E9/100)/12,2)</f>
        <v>34.99</v>
      </c>
      <c r="O9" s="24">
        <f t="shared" ref="O9:X12" si="1">ROUND($F9*($E9/100)/12,2)</f>
        <v>34.99</v>
      </c>
      <c r="P9" s="24">
        <f t="shared" si="1"/>
        <v>34.99</v>
      </c>
      <c r="Q9" s="24">
        <f t="shared" si="1"/>
        <v>34.99</v>
      </c>
      <c r="R9" s="24">
        <f t="shared" si="1"/>
        <v>34.99</v>
      </c>
      <c r="S9" s="24">
        <f t="shared" si="1"/>
        <v>34.99</v>
      </c>
      <c r="T9" s="24">
        <f t="shared" si="1"/>
        <v>34.99</v>
      </c>
      <c r="U9" s="24">
        <f t="shared" si="1"/>
        <v>34.99</v>
      </c>
      <c r="V9" s="24">
        <f t="shared" si="1"/>
        <v>34.99</v>
      </c>
      <c r="W9" s="24">
        <f t="shared" si="1"/>
        <v>34.99</v>
      </c>
      <c r="X9" s="24">
        <f t="shared" si="1"/>
        <v>34.99</v>
      </c>
      <c r="Y9" s="24">
        <v>34.950000000000003</v>
      </c>
      <c r="Z9" s="24">
        <f t="shared" ref="Z9:Z14" si="2">SUM(N9:Y9)</f>
        <v>419.84000000000003</v>
      </c>
      <c r="AA9" s="24">
        <f t="shared" ref="AA9:AA14" si="3">K9-Z9</f>
        <v>0</v>
      </c>
    </row>
    <row r="10" spans="1:27" x14ac:dyDescent="0.15">
      <c r="B10" s="27" t="s">
        <v>46</v>
      </c>
      <c r="C10" s="30" t="s">
        <v>29</v>
      </c>
      <c r="D10" s="26">
        <v>39011</v>
      </c>
      <c r="E10" s="22">
        <v>33.33</v>
      </c>
      <c r="F10" s="24">
        <v>429</v>
      </c>
      <c r="G10" s="23">
        <v>0</v>
      </c>
      <c r="H10" s="24"/>
      <c r="I10" s="25">
        <v>12</v>
      </c>
      <c r="J10" s="24">
        <v>262.18</v>
      </c>
      <c r="K10" s="24">
        <f>ROUND(F10*(E10/100)*(I10/12),2)</f>
        <v>142.99</v>
      </c>
      <c r="L10" s="28">
        <f t="shared" si="0"/>
        <v>119.19</v>
      </c>
      <c r="N10" s="24">
        <f>ROUND($F10*($E10/100)/12,2)</f>
        <v>11.92</v>
      </c>
      <c r="O10" s="24">
        <f t="shared" si="1"/>
        <v>11.92</v>
      </c>
      <c r="P10" s="24">
        <f t="shared" si="1"/>
        <v>11.92</v>
      </c>
      <c r="Q10" s="24">
        <f t="shared" si="1"/>
        <v>11.92</v>
      </c>
      <c r="R10" s="24">
        <f t="shared" si="1"/>
        <v>11.92</v>
      </c>
      <c r="S10" s="24">
        <f t="shared" si="1"/>
        <v>11.92</v>
      </c>
      <c r="T10" s="24">
        <f t="shared" si="1"/>
        <v>11.92</v>
      </c>
      <c r="U10" s="24">
        <f t="shared" si="1"/>
        <v>11.92</v>
      </c>
      <c r="V10" s="24">
        <f t="shared" si="1"/>
        <v>11.92</v>
      </c>
      <c r="W10" s="24">
        <f t="shared" si="1"/>
        <v>11.92</v>
      </c>
      <c r="X10" s="24">
        <f t="shared" si="1"/>
        <v>11.92</v>
      </c>
      <c r="Y10" s="24">
        <v>11.87</v>
      </c>
      <c r="Z10" s="24">
        <f t="shared" si="2"/>
        <v>142.99</v>
      </c>
      <c r="AA10" s="24">
        <f t="shared" si="3"/>
        <v>0</v>
      </c>
    </row>
    <row r="11" spans="1:27" x14ac:dyDescent="0.15">
      <c r="B11" s="27" t="s">
        <v>47</v>
      </c>
      <c r="C11" s="30" t="s">
        <v>30</v>
      </c>
      <c r="D11" s="26">
        <v>39041</v>
      </c>
      <c r="E11" s="22">
        <v>33.33</v>
      </c>
      <c r="F11" s="24">
        <v>277.75</v>
      </c>
      <c r="G11" s="23">
        <v>0</v>
      </c>
      <c r="H11" s="24"/>
      <c r="I11" s="25">
        <v>12</v>
      </c>
      <c r="J11" s="24">
        <v>177.47</v>
      </c>
      <c r="K11" s="24">
        <f>ROUND(F11*(E11/100)*(I11/12),2)</f>
        <v>92.57</v>
      </c>
      <c r="L11" s="28">
        <f t="shared" si="0"/>
        <v>84.9</v>
      </c>
      <c r="N11" s="24">
        <f>ROUND($F11*($E11/100)/12,2)</f>
        <v>7.71</v>
      </c>
      <c r="O11" s="24">
        <f t="shared" si="1"/>
        <v>7.71</v>
      </c>
      <c r="P11" s="24">
        <f t="shared" si="1"/>
        <v>7.71</v>
      </c>
      <c r="Q11" s="24">
        <f t="shared" si="1"/>
        <v>7.71</v>
      </c>
      <c r="R11" s="24">
        <f t="shared" si="1"/>
        <v>7.71</v>
      </c>
      <c r="S11" s="24">
        <f t="shared" si="1"/>
        <v>7.71</v>
      </c>
      <c r="T11" s="24">
        <f t="shared" si="1"/>
        <v>7.71</v>
      </c>
      <c r="U11" s="24">
        <f t="shared" si="1"/>
        <v>7.71</v>
      </c>
      <c r="V11" s="24">
        <f t="shared" si="1"/>
        <v>7.71</v>
      </c>
      <c r="W11" s="24">
        <f t="shared" si="1"/>
        <v>7.71</v>
      </c>
      <c r="X11" s="24">
        <f t="shared" si="1"/>
        <v>7.71</v>
      </c>
      <c r="Y11" s="24">
        <v>7.76</v>
      </c>
      <c r="Z11" s="24">
        <f t="shared" si="2"/>
        <v>92.57</v>
      </c>
      <c r="AA11" s="24">
        <f t="shared" si="3"/>
        <v>0</v>
      </c>
    </row>
    <row r="12" spans="1:27" x14ac:dyDescent="0.15">
      <c r="B12" s="27" t="s">
        <v>31</v>
      </c>
      <c r="C12" s="30" t="s">
        <v>32</v>
      </c>
      <c r="D12" s="26">
        <v>39205</v>
      </c>
      <c r="E12" s="22">
        <v>20</v>
      </c>
      <c r="F12" s="24">
        <v>1091.5999999999999</v>
      </c>
      <c r="G12" s="23">
        <v>0</v>
      </c>
      <c r="H12" s="24"/>
      <c r="I12" s="25">
        <v>12</v>
      </c>
      <c r="J12" s="24">
        <v>946.05</v>
      </c>
      <c r="K12" s="24">
        <f>ROUND(F12*(E12/100)*(I12/12),2)</f>
        <v>218.32</v>
      </c>
      <c r="L12" s="28">
        <f>H12+J12-K12</f>
        <v>727.73</v>
      </c>
      <c r="N12" s="24">
        <f>ROUND($F12*($E12/100)/12,2)</f>
        <v>18.190000000000001</v>
      </c>
      <c r="O12" s="24">
        <f t="shared" si="1"/>
        <v>18.190000000000001</v>
      </c>
      <c r="P12" s="24">
        <f t="shared" si="1"/>
        <v>18.190000000000001</v>
      </c>
      <c r="Q12" s="24">
        <f t="shared" si="1"/>
        <v>18.190000000000001</v>
      </c>
      <c r="R12" s="24">
        <f t="shared" si="1"/>
        <v>18.190000000000001</v>
      </c>
      <c r="S12" s="24">
        <f t="shared" si="1"/>
        <v>18.190000000000001</v>
      </c>
      <c r="T12" s="24">
        <f t="shared" si="1"/>
        <v>18.190000000000001</v>
      </c>
      <c r="U12" s="24">
        <f t="shared" si="1"/>
        <v>18.190000000000001</v>
      </c>
      <c r="V12" s="24">
        <f t="shared" si="1"/>
        <v>18.190000000000001</v>
      </c>
      <c r="W12" s="24">
        <f t="shared" si="1"/>
        <v>18.190000000000001</v>
      </c>
      <c r="X12" s="24">
        <f t="shared" si="1"/>
        <v>18.190000000000001</v>
      </c>
      <c r="Y12" s="24">
        <v>18.23</v>
      </c>
      <c r="Z12" s="24">
        <f t="shared" si="2"/>
        <v>218.32</v>
      </c>
      <c r="AA12" s="24">
        <f t="shared" si="3"/>
        <v>0</v>
      </c>
    </row>
    <row r="13" spans="1:27" x14ac:dyDescent="0.15">
      <c r="B13" s="27" t="s">
        <v>40</v>
      </c>
      <c r="C13" s="30">
        <v>8254</v>
      </c>
      <c r="D13" s="26">
        <v>39669</v>
      </c>
      <c r="E13" s="22">
        <v>20</v>
      </c>
      <c r="F13" s="24"/>
      <c r="G13" s="23">
        <v>0</v>
      </c>
      <c r="H13" s="24">
        <v>1648</v>
      </c>
      <c r="I13" s="25">
        <v>5</v>
      </c>
      <c r="J13" s="24"/>
      <c r="K13" s="24">
        <f>ROUND(H13*(E13/100)*(I13/12),2)</f>
        <v>137.33000000000001</v>
      </c>
      <c r="L13" s="28">
        <f>H13+J13-K13</f>
        <v>1510.67</v>
      </c>
      <c r="N13" s="24"/>
      <c r="O13" s="24"/>
      <c r="P13" s="24"/>
      <c r="Q13" s="24"/>
      <c r="R13" s="24"/>
      <c r="S13" s="24"/>
      <c r="T13" s="24"/>
      <c r="U13" s="24">
        <f>ROUND($H13*($E13/100)/12,2)</f>
        <v>27.47</v>
      </c>
      <c r="V13" s="24">
        <f t="shared" ref="V13:Y14" si="4">ROUND($H13*($E13/100)/12,2)</f>
        <v>27.47</v>
      </c>
      <c r="W13" s="24">
        <f t="shared" si="4"/>
        <v>27.47</v>
      </c>
      <c r="X13" s="24">
        <f t="shared" si="4"/>
        <v>27.47</v>
      </c>
      <c r="Y13" s="24">
        <v>27.45</v>
      </c>
      <c r="Z13" s="24">
        <f t="shared" si="2"/>
        <v>137.32999999999998</v>
      </c>
      <c r="AA13" s="24">
        <f t="shared" si="3"/>
        <v>0</v>
      </c>
    </row>
    <row r="14" spans="1:27" x14ac:dyDescent="0.15">
      <c r="B14" s="27" t="s">
        <v>41</v>
      </c>
      <c r="C14" s="30">
        <v>8257</v>
      </c>
      <c r="D14" s="26">
        <v>39678</v>
      </c>
      <c r="E14" s="22">
        <v>20</v>
      </c>
      <c r="F14" s="24"/>
      <c r="G14" s="23">
        <v>0</v>
      </c>
      <c r="H14" s="24">
        <v>1185</v>
      </c>
      <c r="I14" s="25">
        <v>5</v>
      </c>
      <c r="J14" s="24"/>
      <c r="K14" s="24">
        <f>ROUND(H14*(E14/100)*(I14/12),2)</f>
        <v>98.75</v>
      </c>
      <c r="L14" s="28">
        <f t="shared" si="0"/>
        <v>1086.25</v>
      </c>
      <c r="N14" s="24"/>
      <c r="O14" s="24"/>
      <c r="P14" s="24"/>
      <c r="Q14" s="24"/>
      <c r="R14" s="24"/>
      <c r="S14" s="24"/>
      <c r="T14" s="24"/>
      <c r="U14" s="24">
        <f>ROUND($H14*($E14/100)/12,2)</f>
        <v>19.75</v>
      </c>
      <c r="V14" s="24">
        <f t="shared" si="4"/>
        <v>19.75</v>
      </c>
      <c r="W14" s="24">
        <f t="shared" si="4"/>
        <v>19.75</v>
      </c>
      <c r="X14" s="24">
        <f t="shared" si="4"/>
        <v>19.75</v>
      </c>
      <c r="Y14" s="24">
        <f t="shared" si="4"/>
        <v>19.75</v>
      </c>
      <c r="Z14" s="24">
        <f t="shared" si="2"/>
        <v>98.75</v>
      </c>
      <c r="AA14" s="24">
        <f t="shared" si="3"/>
        <v>0</v>
      </c>
    </row>
    <row r="16" spans="1:27" x14ac:dyDescent="0.15">
      <c r="A16" s="16">
        <v>50</v>
      </c>
      <c r="B16" s="22" t="s">
        <v>10</v>
      </c>
      <c r="F16" s="24">
        <f>SUM(F9:F15)</f>
        <v>3058.01</v>
      </c>
      <c r="G16" s="24">
        <f>SUM(G9:G15)</f>
        <v>0</v>
      </c>
      <c r="H16" s="24">
        <f>SUM(H9:H15)</f>
        <v>2833</v>
      </c>
      <c r="I16" s="24"/>
      <c r="J16" s="24">
        <f>SUM(J9:J15)</f>
        <v>1840.6599999999999</v>
      </c>
      <c r="K16" s="24">
        <f>SUM(K9:K15)</f>
        <v>1109.7999999999997</v>
      </c>
      <c r="L16" s="24">
        <f>SUM(L9:L15)</f>
        <v>3563.86</v>
      </c>
      <c r="M16" s="16">
        <v>4250</v>
      </c>
      <c r="N16" s="24">
        <f t="shared" ref="N16:AA16" si="5">SUM(N9:N15)</f>
        <v>72.81</v>
      </c>
      <c r="O16" s="24">
        <f t="shared" si="5"/>
        <v>72.81</v>
      </c>
      <c r="P16" s="24">
        <f t="shared" si="5"/>
        <v>72.81</v>
      </c>
      <c r="Q16" s="24">
        <f t="shared" si="5"/>
        <v>72.81</v>
      </c>
      <c r="R16" s="24">
        <f t="shared" si="5"/>
        <v>72.81</v>
      </c>
      <c r="S16" s="24">
        <f t="shared" si="5"/>
        <v>72.81</v>
      </c>
      <c r="T16" s="24">
        <f t="shared" si="5"/>
        <v>72.81</v>
      </c>
      <c r="U16" s="24">
        <f t="shared" si="5"/>
        <v>120.03</v>
      </c>
      <c r="V16" s="24">
        <f t="shared" si="5"/>
        <v>120.03</v>
      </c>
      <c r="W16" s="24">
        <f t="shared" si="5"/>
        <v>120.03</v>
      </c>
      <c r="X16" s="24">
        <f t="shared" si="5"/>
        <v>120.03</v>
      </c>
      <c r="Y16" s="24">
        <f t="shared" si="5"/>
        <v>120.01</v>
      </c>
      <c r="Z16" s="24">
        <f t="shared" si="5"/>
        <v>1109.8</v>
      </c>
      <c r="AA16" s="24">
        <f t="shared" si="5"/>
        <v>0</v>
      </c>
    </row>
    <row r="18" spans="1:27" x14ac:dyDescent="0.15">
      <c r="B18" s="21" t="s">
        <v>33</v>
      </c>
    </row>
    <row r="19" spans="1:27" x14ac:dyDescent="0.15">
      <c r="B19" s="27" t="s">
        <v>48</v>
      </c>
      <c r="C19" s="30" t="s">
        <v>34</v>
      </c>
      <c r="D19" s="26">
        <v>39447</v>
      </c>
      <c r="E19" s="22">
        <v>20</v>
      </c>
      <c r="F19" s="24">
        <v>1017</v>
      </c>
      <c r="G19" s="23">
        <v>0</v>
      </c>
      <c r="H19" s="24"/>
      <c r="I19" s="25">
        <v>12</v>
      </c>
      <c r="J19" s="24">
        <v>1017</v>
      </c>
      <c r="K19" s="24">
        <f>ROUND(F19*(E19/100)*(I19/12),2)</f>
        <v>203.4</v>
      </c>
      <c r="L19" s="28">
        <f>H19+J19-K19</f>
        <v>813.6</v>
      </c>
      <c r="N19" s="24">
        <f t="shared" ref="N19:Y20" si="6">ROUND($F19*($E19/100)/12,2)</f>
        <v>16.95</v>
      </c>
      <c r="O19" s="24">
        <f t="shared" si="6"/>
        <v>16.95</v>
      </c>
      <c r="P19" s="24">
        <f t="shared" si="6"/>
        <v>16.95</v>
      </c>
      <c r="Q19" s="24">
        <f t="shared" si="6"/>
        <v>16.95</v>
      </c>
      <c r="R19" s="24">
        <f t="shared" si="6"/>
        <v>16.95</v>
      </c>
      <c r="S19" s="24">
        <f t="shared" si="6"/>
        <v>16.95</v>
      </c>
      <c r="T19" s="24">
        <f t="shared" si="6"/>
        <v>16.95</v>
      </c>
      <c r="U19" s="24">
        <f t="shared" si="6"/>
        <v>16.95</v>
      </c>
      <c r="V19" s="24">
        <f t="shared" si="6"/>
        <v>16.95</v>
      </c>
      <c r="W19" s="24">
        <f t="shared" si="6"/>
        <v>16.95</v>
      </c>
      <c r="X19" s="24">
        <f t="shared" si="6"/>
        <v>16.95</v>
      </c>
      <c r="Y19" s="24">
        <f t="shared" si="6"/>
        <v>16.95</v>
      </c>
      <c r="Z19" s="24">
        <f>SUM(N19:Y19)</f>
        <v>203.39999999999995</v>
      </c>
      <c r="AA19" s="24">
        <f>K19-Z19</f>
        <v>0</v>
      </c>
    </row>
    <row r="20" spans="1:27" x14ac:dyDescent="0.15">
      <c r="B20" s="27" t="s">
        <v>49</v>
      </c>
      <c r="C20" s="30" t="s">
        <v>39</v>
      </c>
      <c r="D20" s="26">
        <v>39570</v>
      </c>
      <c r="E20" s="22">
        <v>20</v>
      </c>
      <c r="F20" s="24"/>
      <c r="G20" s="23">
        <v>0</v>
      </c>
      <c r="H20" s="24">
        <v>505.83</v>
      </c>
      <c r="I20" s="25">
        <v>8</v>
      </c>
      <c r="J20" s="24"/>
      <c r="K20" s="24">
        <f>ROUND(H20*(E20/100)*(I20/12),2)</f>
        <v>67.44</v>
      </c>
      <c r="L20" s="28">
        <f>H20+J20-K20</f>
        <v>438.39</v>
      </c>
      <c r="N20" s="24">
        <f t="shared" si="6"/>
        <v>0</v>
      </c>
      <c r="O20" s="24">
        <f t="shared" si="6"/>
        <v>0</v>
      </c>
      <c r="P20" s="24">
        <f t="shared" si="6"/>
        <v>0</v>
      </c>
      <c r="Q20" s="24">
        <f t="shared" si="6"/>
        <v>0</v>
      </c>
      <c r="R20" s="24">
        <f>ROUND($H20*($E20/100)/12,2)</f>
        <v>8.43</v>
      </c>
      <c r="S20" s="24">
        <f t="shared" ref="S20:Y20" si="7">ROUND($H20*($E20/100)/12,2)</f>
        <v>8.43</v>
      </c>
      <c r="T20" s="24">
        <f t="shared" si="7"/>
        <v>8.43</v>
      </c>
      <c r="U20" s="24">
        <f t="shared" si="7"/>
        <v>8.43</v>
      </c>
      <c r="V20" s="24">
        <f t="shared" si="7"/>
        <v>8.43</v>
      </c>
      <c r="W20" s="24">
        <f t="shared" si="7"/>
        <v>8.43</v>
      </c>
      <c r="X20" s="24">
        <f t="shared" si="7"/>
        <v>8.43</v>
      </c>
      <c r="Y20" s="24">
        <f t="shared" si="7"/>
        <v>8.43</v>
      </c>
      <c r="Z20" s="24">
        <f>SUM(N20:Y20)</f>
        <v>67.44</v>
      </c>
      <c r="AA20" s="24">
        <f>K20-Z20</f>
        <v>0</v>
      </c>
    </row>
    <row r="22" spans="1:27" x14ac:dyDescent="0.15">
      <c r="A22" s="16">
        <v>51</v>
      </c>
      <c r="B22" s="22" t="s">
        <v>35</v>
      </c>
      <c r="F22" s="24">
        <f>SUM(F19:F21)</f>
        <v>1017</v>
      </c>
      <c r="G22" s="24">
        <f>SUM(G19:G21)</f>
        <v>0</v>
      </c>
      <c r="H22" s="24">
        <f>SUM(H19:H21)</f>
        <v>505.83</v>
      </c>
      <c r="J22" s="24">
        <f>SUM(J19:J21)</f>
        <v>1017</v>
      </c>
      <c r="K22" s="24">
        <f>SUM(K19:K21)</f>
        <v>270.84000000000003</v>
      </c>
      <c r="L22" s="24">
        <f>SUM(L19:L21)</f>
        <v>1251.99</v>
      </c>
      <c r="M22" s="16">
        <v>4251</v>
      </c>
      <c r="N22" s="24">
        <f t="shared" ref="N22:AA22" si="8">SUM(N19:N21)</f>
        <v>16.95</v>
      </c>
      <c r="O22" s="24">
        <f t="shared" si="8"/>
        <v>16.95</v>
      </c>
      <c r="P22" s="24">
        <f t="shared" si="8"/>
        <v>16.95</v>
      </c>
      <c r="Q22" s="24">
        <f t="shared" si="8"/>
        <v>16.95</v>
      </c>
      <c r="R22" s="24">
        <f t="shared" si="8"/>
        <v>25.38</v>
      </c>
      <c r="S22" s="24">
        <f t="shared" si="8"/>
        <v>25.38</v>
      </c>
      <c r="T22" s="24">
        <f t="shared" si="8"/>
        <v>25.38</v>
      </c>
      <c r="U22" s="24">
        <f t="shared" si="8"/>
        <v>25.38</v>
      </c>
      <c r="V22" s="24">
        <f t="shared" si="8"/>
        <v>25.38</v>
      </c>
      <c r="W22" s="24">
        <f t="shared" si="8"/>
        <v>25.38</v>
      </c>
      <c r="X22" s="24">
        <f t="shared" si="8"/>
        <v>25.38</v>
      </c>
      <c r="Y22" s="24">
        <f t="shared" si="8"/>
        <v>25.38</v>
      </c>
      <c r="Z22" s="24">
        <f t="shared" si="8"/>
        <v>270.83999999999992</v>
      </c>
      <c r="AA22" s="24">
        <f t="shared" si="8"/>
        <v>0</v>
      </c>
    </row>
    <row r="24" spans="1:27" x14ac:dyDescent="0.15">
      <c r="B24" s="21" t="s">
        <v>36</v>
      </c>
    </row>
    <row r="25" spans="1:27" x14ac:dyDescent="0.15">
      <c r="B25" s="27" t="s">
        <v>50</v>
      </c>
      <c r="C25" s="30" t="s">
        <v>37</v>
      </c>
      <c r="D25" s="26">
        <v>39234</v>
      </c>
      <c r="E25" s="22">
        <v>20</v>
      </c>
      <c r="F25" s="24">
        <v>28684</v>
      </c>
      <c r="G25" s="23">
        <v>2868</v>
      </c>
      <c r="H25" s="24"/>
      <c r="I25" s="25">
        <v>12</v>
      </c>
      <c r="J25" s="24">
        <v>25672.400000000001</v>
      </c>
      <c r="K25" s="24">
        <f>ROUND((F25-G25)*(E25/100)*(I25/12),2)</f>
        <v>5163.2</v>
      </c>
      <c r="L25" s="28">
        <f>H25+J25-K25</f>
        <v>20509.2</v>
      </c>
      <c r="N25" s="24">
        <f>ROUND(($F25-$G25)*($E25/100)/12,2)</f>
        <v>430.27</v>
      </c>
      <c r="O25" s="24">
        <f t="shared" ref="O25:X25" si="9">ROUND(($F25-$G25)*($E25/100)/12,2)</f>
        <v>430.27</v>
      </c>
      <c r="P25" s="24">
        <f t="shared" si="9"/>
        <v>430.27</v>
      </c>
      <c r="Q25" s="24">
        <f t="shared" si="9"/>
        <v>430.27</v>
      </c>
      <c r="R25" s="24">
        <f t="shared" si="9"/>
        <v>430.27</v>
      </c>
      <c r="S25" s="24">
        <f t="shared" si="9"/>
        <v>430.27</v>
      </c>
      <c r="T25" s="24">
        <f t="shared" si="9"/>
        <v>430.27</v>
      </c>
      <c r="U25" s="24">
        <f t="shared" si="9"/>
        <v>430.27</v>
      </c>
      <c r="V25" s="24">
        <f t="shared" si="9"/>
        <v>430.27</v>
      </c>
      <c r="W25" s="24">
        <f t="shared" si="9"/>
        <v>430.27</v>
      </c>
      <c r="X25" s="24">
        <f t="shared" si="9"/>
        <v>430.27</v>
      </c>
      <c r="Y25" s="24">
        <v>430.23</v>
      </c>
      <c r="Z25" s="24">
        <f>SUM(N25:Y25)</f>
        <v>5163.1999999999989</v>
      </c>
      <c r="AA25" s="24">
        <f>K25-Z25</f>
        <v>0</v>
      </c>
    </row>
    <row r="27" spans="1:27" x14ac:dyDescent="0.15">
      <c r="A27" s="16">
        <v>55</v>
      </c>
      <c r="B27" s="22" t="s">
        <v>38</v>
      </c>
      <c r="F27" s="24">
        <f>SUM(F25:F26)</f>
        <v>28684</v>
      </c>
      <c r="G27" s="24">
        <f>SUM(G25:G26)</f>
        <v>2868</v>
      </c>
      <c r="H27" s="24">
        <f>SUM(H25:H26)</f>
        <v>0</v>
      </c>
      <c r="J27" s="24">
        <f>SUM(J25:J26)</f>
        <v>25672.400000000001</v>
      </c>
      <c r="K27" s="24">
        <f>SUM(K25:K26)</f>
        <v>5163.2</v>
      </c>
      <c r="L27" s="24">
        <f>SUM(L25:L26)</f>
        <v>20509.2</v>
      </c>
      <c r="M27" s="16">
        <v>4255</v>
      </c>
      <c r="N27" s="24">
        <f t="shared" ref="N27:AA27" si="10">SUM(N25:N26)</f>
        <v>430.27</v>
      </c>
      <c r="O27" s="24">
        <f t="shared" si="10"/>
        <v>430.27</v>
      </c>
      <c r="P27" s="24">
        <f t="shared" si="10"/>
        <v>430.27</v>
      </c>
      <c r="Q27" s="24">
        <f t="shared" si="10"/>
        <v>430.27</v>
      </c>
      <c r="R27" s="24">
        <f t="shared" si="10"/>
        <v>430.27</v>
      </c>
      <c r="S27" s="24">
        <f t="shared" si="10"/>
        <v>430.27</v>
      </c>
      <c r="T27" s="24">
        <f t="shared" si="10"/>
        <v>430.27</v>
      </c>
      <c r="U27" s="24">
        <f t="shared" si="10"/>
        <v>430.27</v>
      </c>
      <c r="V27" s="24">
        <f t="shared" si="10"/>
        <v>430.27</v>
      </c>
      <c r="W27" s="24">
        <f t="shared" si="10"/>
        <v>430.27</v>
      </c>
      <c r="X27" s="24">
        <f t="shared" si="10"/>
        <v>430.27</v>
      </c>
      <c r="Y27" s="24">
        <f t="shared" si="10"/>
        <v>430.23</v>
      </c>
      <c r="Z27" s="24">
        <f t="shared" si="10"/>
        <v>5163.1999999999989</v>
      </c>
      <c r="AA27" s="24">
        <f t="shared" si="10"/>
        <v>0</v>
      </c>
    </row>
    <row r="29" spans="1:27" x14ac:dyDescent="0.15">
      <c r="B29" s="21" t="s">
        <v>24</v>
      </c>
    </row>
    <row r="30" spans="1:27" x14ac:dyDescent="0.15">
      <c r="B30" s="22" t="s">
        <v>51</v>
      </c>
      <c r="C30" s="30" t="s">
        <v>27</v>
      </c>
      <c r="D30" s="26">
        <v>37622</v>
      </c>
      <c r="E30" s="22">
        <v>33.33</v>
      </c>
      <c r="F30" s="24">
        <v>1550</v>
      </c>
      <c r="G30" s="23">
        <v>0</v>
      </c>
      <c r="H30" s="24"/>
      <c r="I30" s="25">
        <v>0</v>
      </c>
      <c r="J30" s="24">
        <v>0</v>
      </c>
      <c r="K30" s="24">
        <f>ROUND(F30*(E30/100)*(I30/12),2)</f>
        <v>0</v>
      </c>
      <c r="L30" s="28">
        <f>H30+J30-K30</f>
        <v>0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>
        <f>SUM(N30:Y30)</f>
        <v>0</v>
      </c>
      <c r="AA30" s="24">
        <f>K30-Z30</f>
        <v>0</v>
      </c>
    </row>
    <row r="31" spans="1:27" x14ac:dyDescent="0.15">
      <c r="B31" s="27" t="s">
        <v>52</v>
      </c>
      <c r="C31" s="30">
        <v>8240</v>
      </c>
      <c r="D31" s="26">
        <v>39649</v>
      </c>
      <c r="E31" s="22">
        <v>20</v>
      </c>
      <c r="F31" s="24"/>
      <c r="G31" s="23">
        <v>0</v>
      </c>
      <c r="H31" s="24">
        <v>1133.6099999999999</v>
      </c>
      <c r="I31" s="25">
        <v>5</v>
      </c>
      <c r="J31" s="24"/>
      <c r="K31" s="24">
        <f>ROUND(H31*(E31/100)*(I31/12),2)</f>
        <v>94.47</v>
      </c>
      <c r="L31" s="28">
        <f>H31+J31-K31</f>
        <v>1039.1399999999999</v>
      </c>
      <c r="N31" s="24">
        <f t="shared" ref="N31:T31" si="11">ROUND($F31*($E31/100)/12,2)</f>
        <v>0</v>
      </c>
      <c r="O31" s="24">
        <f t="shared" si="11"/>
        <v>0</v>
      </c>
      <c r="P31" s="24">
        <f t="shared" si="11"/>
        <v>0</v>
      </c>
      <c r="Q31" s="24">
        <f t="shared" si="11"/>
        <v>0</v>
      </c>
      <c r="R31" s="24">
        <f t="shared" si="11"/>
        <v>0</v>
      </c>
      <c r="S31" s="24">
        <f t="shared" si="11"/>
        <v>0</v>
      </c>
      <c r="T31" s="24">
        <f t="shared" si="11"/>
        <v>0</v>
      </c>
      <c r="U31" s="24">
        <f>ROUND($H31*($E31/100)/12,2)</f>
        <v>18.89</v>
      </c>
      <c r="V31" s="24">
        <f>ROUND($H31*($E31/100)/12,2)</f>
        <v>18.89</v>
      </c>
      <c r="W31" s="24">
        <f>ROUND($H31*($E31/100)/12,2)</f>
        <v>18.89</v>
      </c>
      <c r="X31" s="24">
        <f>ROUND($H31*($E31/100)/12,2)</f>
        <v>18.89</v>
      </c>
      <c r="Y31" s="24">
        <v>18.91</v>
      </c>
      <c r="Z31" s="24">
        <f>SUM(N31:Y31)</f>
        <v>94.47</v>
      </c>
      <c r="AA31" s="24">
        <f>K31-Z31</f>
        <v>0</v>
      </c>
    </row>
    <row r="33" spans="1:27" x14ac:dyDescent="0.15">
      <c r="A33" s="16">
        <v>60</v>
      </c>
      <c r="B33" s="22" t="s">
        <v>25</v>
      </c>
      <c r="F33" s="24">
        <f>SUM(F30:F32)</f>
        <v>1550</v>
      </c>
      <c r="G33" s="24">
        <f>SUM(G30:G32)</f>
        <v>0</v>
      </c>
      <c r="H33" s="24">
        <f>SUM(H30:H32)</f>
        <v>1133.6099999999999</v>
      </c>
      <c r="J33" s="24">
        <f>SUM(J30:J32)</f>
        <v>0</v>
      </c>
      <c r="K33" s="24">
        <f>SUM(K30:K32)</f>
        <v>94.47</v>
      </c>
      <c r="L33" s="24">
        <f>SUM(L30:L32)</f>
        <v>1039.1399999999999</v>
      </c>
      <c r="M33" s="16">
        <v>4260</v>
      </c>
      <c r="N33" s="24">
        <f>SUM(N30:N32)</f>
        <v>0</v>
      </c>
      <c r="O33" s="24">
        <f t="shared" ref="O33:Z33" si="12">SUM(O30:O32)</f>
        <v>0</v>
      </c>
      <c r="P33" s="24">
        <f t="shared" si="12"/>
        <v>0</v>
      </c>
      <c r="Q33" s="24">
        <f t="shared" si="12"/>
        <v>0</v>
      </c>
      <c r="R33" s="24">
        <f t="shared" si="12"/>
        <v>0</v>
      </c>
      <c r="S33" s="24">
        <f t="shared" si="12"/>
        <v>0</v>
      </c>
      <c r="T33" s="24">
        <f t="shared" si="12"/>
        <v>0</v>
      </c>
      <c r="U33" s="24">
        <f t="shared" si="12"/>
        <v>18.89</v>
      </c>
      <c r="V33" s="24">
        <f t="shared" si="12"/>
        <v>18.89</v>
      </c>
      <c r="W33" s="24">
        <f t="shared" si="12"/>
        <v>18.89</v>
      </c>
      <c r="X33" s="24">
        <f t="shared" si="12"/>
        <v>18.89</v>
      </c>
      <c r="Y33" s="24">
        <f t="shared" si="12"/>
        <v>18.91</v>
      </c>
      <c r="Z33" s="24">
        <f t="shared" si="12"/>
        <v>94.47</v>
      </c>
      <c r="AA33" s="24">
        <f>SUM(AA31:AA32)</f>
        <v>0</v>
      </c>
    </row>
    <row r="35" spans="1:27" x14ac:dyDescent="0.15">
      <c r="B35" s="22" t="s">
        <v>26</v>
      </c>
      <c r="F35" s="24">
        <f>F27+F22+F16+F33</f>
        <v>34309.01</v>
      </c>
      <c r="G35" s="24">
        <f>G27+G22+G16+G33</f>
        <v>2868</v>
      </c>
      <c r="H35" s="24">
        <f>H27+H22+H16+H33</f>
        <v>4472.4399999999996</v>
      </c>
      <c r="J35" s="24">
        <f>J27+J22+J16+J33</f>
        <v>28530.06</v>
      </c>
      <c r="K35" s="24">
        <f>K27+K22+K16+K33</f>
        <v>6638.31</v>
      </c>
      <c r="L35" s="24">
        <f>L27+L22+L16+L33</f>
        <v>26364.190000000002</v>
      </c>
      <c r="N35" s="24">
        <f t="shared" ref="N35:AA35" si="13">N27+N22+N16+N33</f>
        <v>520.03</v>
      </c>
      <c r="O35" s="24">
        <f t="shared" si="13"/>
        <v>520.03</v>
      </c>
      <c r="P35" s="24">
        <f t="shared" si="13"/>
        <v>520.03</v>
      </c>
      <c r="Q35" s="24">
        <f t="shared" si="13"/>
        <v>520.03</v>
      </c>
      <c r="R35" s="24">
        <f t="shared" si="13"/>
        <v>528.46</v>
      </c>
      <c r="S35" s="24">
        <f t="shared" si="13"/>
        <v>528.46</v>
      </c>
      <c r="T35" s="24">
        <f t="shared" si="13"/>
        <v>528.46</v>
      </c>
      <c r="U35" s="24">
        <f t="shared" si="13"/>
        <v>594.56999999999994</v>
      </c>
      <c r="V35" s="24">
        <f t="shared" si="13"/>
        <v>594.56999999999994</v>
      </c>
      <c r="W35" s="24">
        <f t="shared" si="13"/>
        <v>594.56999999999994</v>
      </c>
      <c r="X35" s="24">
        <f t="shared" si="13"/>
        <v>594.56999999999994</v>
      </c>
      <c r="Y35" s="24">
        <f t="shared" si="13"/>
        <v>594.53</v>
      </c>
      <c r="Z35" s="24">
        <f t="shared" si="13"/>
        <v>6638.3099999999995</v>
      </c>
      <c r="AA35" s="24">
        <f t="shared" si="13"/>
        <v>0</v>
      </c>
    </row>
    <row r="37" spans="1:27" x14ac:dyDescent="0.15">
      <c r="N37" s="29"/>
    </row>
    <row r="38" spans="1:27" x14ac:dyDescent="0.15">
      <c r="C38" s="29"/>
    </row>
    <row r="39" spans="1:27" x14ac:dyDescent="0.15">
      <c r="C39" s="29"/>
    </row>
    <row r="40" spans="1:27" x14ac:dyDescent="0.15">
      <c r="C40" s="29"/>
    </row>
    <row r="41" spans="1:27" x14ac:dyDescent="0.15">
      <c r="C41" s="29"/>
    </row>
    <row r="42" spans="1:27" x14ac:dyDescent="0.15">
      <c r="C42" s="29"/>
    </row>
    <row r="43" spans="1:27" x14ac:dyDescent="0.15">
      <c r="C43" s="29"/>
    </row>
    <row r="44" spans="1:27" x14ac:dyDescent="0.15">
      <c r="L44" s="29"/>
      <c r="N44" s="29"/>
    </row>
    <row r="45" spans="1:27" x14ac:dyDescent="0.15">
      <c r="C45" s="29"/>
      <c r="L45" s="29"/>
    </row>
    <row r="46" spans="1:27" x14ac:dyDescent="0.15">
      <c r="C46" s="29"/>
    </row>
    <row r="49" spans="3:3" x14ac:dyDescent="0.15">
      <c r="C49" s="29"/>
    </row>
  </sheetData>
  <mergeCells count="2">
    <mergeCell ref="N5:AA5"/>
    <mergeCell ref="H4:J4"/>
  </mergeCells>
  <phoneticPr fontId="1" type="noConversion"/>
  <hyperlinks>
    <hyperlink ref="H4" r:id="rId1"/>
  </hyperlinks>
  <pageMargins left="0.19685039370078741" right="0.19685039370078741" top="0" bottom="0" header="0.51181102362204722" footer="0.51181102362204722"/>
  <pageSetup paperSize="9" scale="93" fitToWidth="3" fitToHeight="0" orientation="landscape" r:id="rId2"/>
  <headerFooter alignWithMargins="0"/>
  <colBreaks count="2" manualBreakCount="2">
    <brk id="12" min="6" max="25" man="1"/>
    <brk id="27" min="6" max="2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"/>
  <sheetViews>
    <sheetView workbookViewId="0">
      <selection activeCell="F6" sqref="F6:G6"/>
    </sheetView>
  </sheetViews>
  <sheetFormatPr defaultRowHeight="12.75" x14ac:dyDescent="0.2"/>
  <cols>
    <col min="1" max="27" width="5.7109375" customWidth="1"/>
  </cols>
  <sheetData>
    <row r="4" spans="1:8" x14ac:dyDescent="0.2">
      <c r="A4" s="5"/>
      <c r="B4" s="6"/>
      <c r="C4" s="6"/>
      <c r="D4" s="6"/>
      <c r="E4" s="6"/>
      <c r="F4" s="6"/>
      <c r="G4" s="6"/>
      <c r="H4" s="7"/>
    </row>
    <row r="5" spans="1:8" x14ac:dyDescent="0.2">
      <c r="A5" s="8"/>
      <c r="B5" s="9"/>
      <c r="C5" s="9"/>
      <c r="D5" s="9"/>
      <c r="E5" s="9"/>
      <c r="F5" s="9"/>
      <c r="G5" s="9"/>
      <c r="H5" s="10"/>
    </row>
    <row r="6" spans="1:8" x14ac:dyDescent="0.2">
      <c r="A6" s="11"/>
      <c r="B6" s="1" t="s">
        <v>5</v>
      </c>
      <c r="C6" s="2"/>
      <c r="D6" s="3"/>
      <c r="E6" s="4"/>
      <c r="F6" s="35">
        <v>2015</v>
      </c>
      <c r="G6" s="35"/>
      <c r="H6" s="12"/>
    </row>
    <row r="7" spans="1:8" x14ac:dyDescent="0.2">
      <c r="A7" s="11"/>
      <c r="B7" s="1" t="s">
        <v>6</v>
      </c>
      <c r="C7" s="2"/>
      <c r="D7" s="3"/>
      <c r="E7" s="4"/>
      <c r="F7" s="35">
        <v>2014</v>
      </c>
      <c r="G7" s="35"/>
      <c r="H7" s="12"/>
    </row>
    <row r="8" spans="1:8" x14ac:dyDescent="0.2">
      <c r="A8" s="13"/>
      <c r="B8" s="14"/>
      <c r="C8" s="14"/>
      <c r="D8" s="14"/>
      <c r="E8" s="14"/>
      <c r="F8" s="14"/>
      <c r="G8" s="14"/>
      <c r="H8" s="15"/>
    </row>
  </sheetData>
  <mergeCells count="2">
    <mergeCell ref="F6:G6"/>
    <mergeCell ref="F7:G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Afschrijvingstaat</vt:lpstr>
      <vt:lpstr>Instellingen</vt:lpstr>
      <vt:lpstr>Afschrijvingstaat!Afdrukbereik</vt:lpstr>
      <vt:lpstr>Afschrijvingstaat!Afdruktitels</vt:lpstr>
      <vt:lpstr>gbk5001</vt:lpstr>
      <vt:lpstr>Huidig_jaar</vt:lpstr>
      <vt:lpstr>Vorig_jaar</vt:lpstr>
    </vt:vector>
  </TitlesOfParts>
  <Company>Easy 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Afschrijvingsstaat</dc:title>
  <dc:subject>Template</dc:subject>
  <dc:creator>Easy Template</dc:creator>
  <cp:keywords>Sjablonen</cp:keywords>
  <cp:lastModifiedBy>Erik</cp:lastModifiedBy>
  <cp:lastPrinted>2008-10-09T18:21:55Z</cp:lastPrinted>
  <dcterms:created xsi:type="dcterms:W3CDTF">2002-10-01T15:53:37Z</dcterms:created>
  <dcterms:modified xsi:type="dcterms:W3CDTF">2015-12-27T20:29:57Z</dcterms:modified>
</cp:coreProperties>
</file>